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9210" activeTab="0"/>
  </bookViews>
  <sheets>
    <sheet name="Calculator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Eugene Engelgau</author>
  </authors>
  <commentList>
    <comment ref="C3" authorId="0">
      <text>
        <r>
          <rPr>
            <b/>
            <sz val="8"/>
            <rFont val="Tahoma"/>
            <family val="0"/>
          </rPr>
          <t>Eugene Engelgau:</t>
        </r>
        <r>
          <rPr>
            <sz val="8"/>
            <rFont val="Tahoma"/>
            <family val="0"/>
          </rPr>
          <t xml:space="preserve">
Weight of finished chute in HP configuration (varies slightly)</t>
        </r>
      </text>
    </comment>
    <comment ref="D3" authorId="0">
      <text>
        <r>
          <rPr>
            <b/>
            <sz val="8"/>
            <rFont val="Tahoma"/>
            <family val="0"/>
          </rPr>
          <t>Eugene Engelgau:</t>
        </r>
        <r>
          <rPr>
            <sz val="8"/>
            <rFont val="Tahoma"/>
            <family val="0"/>
          </rPr>
          <t xml:space="preserve">
Effective aerodynamic opening of chute</t>
        </r>
      </text>
    </comment>
    <comment ref="E3" authorId="0">
      <text>
        <r>
          <rPr>
            <b/>
            <sz val="8"/>
            <rFont val="Tahoma"/>
            <family val="0"/>
          </rPr>
          <t>Eugene Engelgau:</t>
        </r>
        <r>
          <rPr>
            <sz val="8"/>
            <rFont val="Tahoma"/>
            <family val="0"/>
          </rPr>
          <t xml:space="preserve">
Hole is 20" diameter, or 4% area</t>
        </r>
      </text>
    </comment>
    <comment ref="F3" authorId="0">
      <text>
        <r>
          <rPr>
            <b/>
            <sz val="8"/>
            <rFont val="Tahoma"/>
            <family val="0"/>
          </rPr>
          <t>Eugene Engelgau:</t>
        </r>
        <r>
          <rPr>
            <sz val="8"/>
            <rFont val="Tahoma"/>
            <family val="0"/>
          </rPr>
          <t xml:space="preserve">
Since the gores curve this is the diameter of the chute if flattened out
</t>
        </r>
      </text>
    </comment>
    <comment ref="I3" authorId="0">
      <text>
        <r>
          <rPr>
            <b/>
            <sz val="8"/>
            <rFont val="Tahoma"/>
            <family val="0"/>
          </rPr>
          <t>Eugene Engelgau:</t>
        </r>
        <r>
          <rPr>
            <sz val="8"/>
            <rFont val="Tahoma"/>
            <family val="0"/>
          </rPr>
          <t xml:space="preserve">
Open area less spill hole area</t>
        </r>
      </text>
    </comment>
    <comment ref="M4" authorId="0">
      <text>
        <r>
          <rPr>
            <b/>
            <sz val="8"/>
            <rFont val="Tahoma"/>
            <family val="0"/>
          </rPr>
          <t>Eugene Engelgau:</t>
        </r>
        <r>
          <rPr>
            <sz val="8"/>
            <rFont val="Tahoma"/>
            <family val="0"/>
          </rPr>
          <t xml:space="preserve">
Density of air per cu ' at sea level.
</t>
        </r>
      </text>
    </comment>
    <comment ref="M5" authorId="0">
      <text>
        <r>
          <rPr>
            <b/>
            <sz val="8"/>
            <rFont val="Tahoma"/>
            <family val="0"/>
          </rPr>
          <t>Eugene Engelgau:</t>
        </r>
        <r>
          <rPr>
            <sz val="8"/>
            <rFont val="Tahoma"/>
            <family val="0"/>
          </rPr>
          <t xml:space="preserve">
Eliptical Cd is 1.5.  Iris Ultra is 2.2.  Flat chutes (Top Flight) are .7.</t>
        </r>
      </text>
    </comment>
    <comment ref="J3" authorId="0">
      <text>
        <r>
          <rPr>
            <b/>
            <sz val="8"/>
            <rFont val="Tahoma"/>
            <family val="0"/>
          </rPr>
          <t>Eugene Engelgau:</t>
        </r>
        <r>
          <rPr>
            <sz val="8"/>
            <rFont val="Tahoma"/>
            <family val="0"/>
          </rPr>
          <t xml:space="preserve">
Calculated descent speed at given weight</t>
        </r>
      </text>
    </comment>
    <comment ref="K3" authorId="0">
      <text>
        <r>
          <rPr>
            <b/>
            <sz val="8"/>
            <rFont val="Tahoma"/>
            <family val="0"/>
          </rPr>
          <t>Eugene Engelgau:</t>
        </r>
        <r>
          <rPr>
            <sz val="8"/>
            <rFont val="Tahoma"/>
            <family val="0"/>
          </rPr>
          <t xml:space="preserve">
Calculated metric descent speed at given weight</t>
        </r>
      </text>
    </comment>
    <comment ref="B5" authorId="0">
      <text>
        <r>
          <rPr>
            <b/>
            <sz val="8"/>
            <rFont val="Tahoma"/>
            <family val="0"/>
          </rPr>
          <t>Eugene Engelgau:</t>
        </r>
        <r>
          <rPr>
            <sz val="8"/>
            <rFont val="Tahoma"/>
            <family val="0"/>
          </rPr>
          <t xml:space="preserve">
15" TARC Chute</t>
        </r>
      </text>
    </comment>
  </commentList>
</comments>
</file>

<file path=xl/sharedStrings.xml><?xml version="1.0" encoding="utf-8"?>
<sst xmlns="http://schemas.openxmlformats.org/spreadsheetml/2006/main" count="41" uniqueCount="39">
  <si>
    <t>Chute Weight</t>
  </si>
  <si>
    <t>Open Diameter, In</t>
  </si>
  <si>
    <t>Spill Hole, In</t>
  </si>
  <si>
    <t>Flattened Diameter in</t>
  </si>
  <si>
    <t>Open Area, Ft^2</t>
  </si>
  <si>
    <t>Spill Area Ft^2</t>
  </si>
  <si>
    <t>Descent Speed Parameters</t>
  </si>
  <si>
    <t>1.5 oz</t>
  </si>
  <si>
    <t>sl/ft^3 * seal level</t>
  </si>
  <si>
    <t>1.8oz</t>
  </si>
  <si>
    <t>2.75 oz</t>
  </si>
  <si>
    <t>Descent Weight (lbs)</t>
  </si>
  <si>
    <t>4.1oz</t>
  </si>
  <si>
    <t>Descent Weight (kg)</t>
  </si>
  <si>
    <t>Enter Descent Weight (oz)</t>
  </si>
  <si>
    <t>6.6oz</t>
  </si>
  <si>
    <t>7.6oz</t>
  </si>
  <si>
    <t>8.1oz</t>
  </si>
  <si>
    <t>10 oz</t>
  </si>
  <si>
    <t>12.4oz</t>
  </si>
  <si>
    <t>17oz</t>
  </si>
  <si>
    <t>21oz</t>
  </si>
  <si>
    <t>Enter Lbs</t>
  </si>
  <si>
    <t>30 oz</t>
  </si>
  <si>
    <t>36oz</t>
  </si>
  <si>
    <t>50oz</t>
  </si>
  <si>
    <t>Enter Kg</t>
  </si>
  <si>
    <t>60oz</t>
  </si>
  <si>
    <t>80oz</t>
  </si>
  <si>
    <t>Chute Descent Ratings Calculator</t>
  </si>
  <si>
    <t>Effective Drag Area, Ft^2</t>
  </si>
  <si>
    <t>Diameter</t>
  </si>
  <si>
    <t>Enter a weight in Cell M9, enter the Cd in M5 depending on the model, the sheet will calculate descent speeds for various diameters.</t>
  </si>
  <si>
    <t>Step</t>
  </si>
  <si>
    <t>#1</t>
  </si>
  <si>
    <t>#2</t>
  </si>
  <si>
    <t>Calculators - Use these to convert units</t>
  </si>
  <si>
    <t>Enter Oz Above</t>
  </si>
  <si>
    <t>Cd: CFC Eliptical Cd is 1.5.  IFC Iris Ultra is 2.2.  Flat chutes (Top Flight) are .7.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</si>
</sst>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3" fillId="0" borderId="0" xfId="0" applyFont="1" applyAlignment="1">
      <alignment/>
    </xf>
    <xf numFmtId="0" fontId="2" fillId="3" borderId="1" xfId="0" applyFont="1" applyFill="1" applyBorder="1" applyAlignment="1">
      <alignment/>
    </xf>
    <xf numFmtId="0" fontId="2" fillId="0" borderId="0" xfId="0" applyFont="1" applyAlignment="1">
      <alignment/>
    </xf>
    <xf numFmtId="0" fontId="0" fillId="3" borderId="1" xfId="0" applyFill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2" borderId="5" xfId="0" applyFill="1" applyBorder="1" applyAlignment="1">
      <alignment/>
    </xf>
    <xf numFmtId="2" fontId="0" fillId="2" borderId="5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2" borderId="7" xfId="0" applyNumberFormat="1" applyFill="1" applyBorder="1" applyAlignment="1">
      <alignment/>
    </xf>
    <xf numFmtId="0" fontId="0" fillId="2" borderId="8" xfId="0" applyFill="1" applyBorder="1" applyAlignment="1">
      <alignment/>
    </xf>
    <xf numFmtId="2" fontId="0" fillId="2" borderId="8" xfId="0" applyNumberFormat="1" applyFill="1" applyBorder="1" applyAlignment="1">
      <alignment/>
    </xf>
    <xf numFmtId="2" fontId="0" fillId="2" borderId="9" xfId="0" applyNumberFormat="1" applyFill="1" applyBorder="1" applyAlignment="1">
      <alignment/>
    </xf>
    <xf numFmtId="0" fontId="0" fillId="2" borderId="10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M1" sqref="M1"/>
    </sheetView>
  </sheetViews>
  <sheetFormatPr defaultColWidth="9.140625" defaultRowHeight="12.75"/>
  <cols>
    <col min="4" max="4" width="10.140625" style="0" customWidth="1"/>
    <col min="5" max="5" width="7.140625" style="0" customWidth="1"/>
    <col min="6" max="6" width="10.28125" style="0" customWidth="1"/>
    <col min="9" max="9" width="10.140625" style="0" customWidth="1"/>
    <col min="10" max="11" width="10.8515625" style="0" customWidth="1"/>
    <col min="13" max="13" width="11.28125" style="0" customWidth="1"/>
    <col min="14" max="14" width="19.140625" style="0" customWidth="1"/>
  </cols>
  <sheetData>
    <row r="1" s="1" customFormat="1" ht="15.75">
      <c r="A1" s="1" t="s">
        <v>29</v>
      </c>
    </row>
    <row r="2" spans="1:12" ht="25.5" customHeight="1" thickBot="1">
      <c r="A2" s="26" t="s">
        <v>32</v>
      </c>
      <c r="B2" s="26"/>
      <c r="C2" s="26"/>
      <c r="D2" s="26"/>
      <c r="E2" s="26"/>
      <c r="F2" s="26"/>
      <c r="G2" s="26"/>
      <c r="L2" s="7" t="s">
        <v>33</v>
      </c>
    </row>
    <row r="3" spans="2:13" s="2" customFormat="1" ht="41.25" customHeight="1" thickBot="1">
      <c r="B3" s="9" t="s">
        <v>31</v>
      </c>
      <c r="C3" s="10" t="s">
        <v>0</v>
      </c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30</v>
      </c>
      <c r="J3" s="10" t="str">
        <f>"Descent Speed(fps) @ "&amp;M7&amp;"lbs"</f>
        <v>Descent Speed(fps) @ 33.0625lbs</v>
      </c>
      <c r="K3" s="11" t="str">
        <f>"Descent Speed(m/s) @ "&amp;ROUND(M9/35.274,2)&amp;"Kg"</f>
        <v>Descent Speed(m/s) @ 15Kg</v>
      </c>
      <c r="M3" s="2" t="s">
        <v>6</v>
      </c>
    </row>
    <row r="4" spans="2:14" ht="15.75" thickBot="1">
      <c r="B4" s="21">
        <v>12</v>
      </c>
      <c r="C4" s="12" t="s">
        <v>7</v>
      </c>
      <c r="D4" s="12">
        <v>12</v>
      </c>
      <c r="E4" s="12">
        <f>D4*0.2</f>
        <v>2.4000000000000004</v>
      </c>
      <c r="F4" s="12">
        <f>D4*1.4</f>
        <v>16.799999999999997</v>
      </c>
      <c r="G4" s="13">
        <f>(D4^2*3.14159/4)/144</f>
        <v>0.7853975</v>
      </c>
      <c r="H4" s="13">
        <f>(E4^2*3.14159/4)/144</f>
        <v>0.03141590000000001</v>
      </c>
      <c r="I4" s="13">
        <f>G4-H4</f>
        <v>0.7539815999999999</v>
      </c>
      <c r="J4" s="13">
        <f aca="true" t="shared" si="0" ref="J4:J20">SQRT((2*M$9/16)/(M$4*M$5*I4))</f>
        <v>129.6931251392565</v>
      </c>
      <c r="K4" s="14">
        <f>J4*0.3048</f>
        <v>39.53046454244538</v>
      </c>
      <c r="M4" s="3">
        <v>0.00237</v>
      </c>
      <c r="N4" s="5" t="s">
        <v>8</v>
      </c>
    </row>
    <row r="5" spans="2:16" ht="13.5" thickBot="1">
      <c r="B5" s="22">
        <v>15</v>
      </c>
      <c r="C5" s="15" t="s">
        <v>9</v>
      </c>
      <c r="D5" s="15">
        <v>15</v>
      </c>
      <c r="E5" s="15">
        <f aca="true" t="shared" si="1" ref="E5:E20">D5*0.2</f>
        <v>3</v>
      </c>
      <c r="F5" s="15">
        <f aca="true" t="shared" si="2" ref="F5:F20">D5*1.4</f>
        <v>21</v>
      </c>
      <c r="G5" s="16">
        <f aca="true" t="shared" si="3" ref="G5:H20">(D5^2*3.14159/4)/144</f>
        <v>1.22718359375</v>
      </c>
      <c r="H5" s="16">
        <f t="shared" si="3"/>
        <v>0.04908734375</v>
      </c>
      <c r="I5" s="16">
        <f aca="true" t="shared" si="4" ref="I5:I20">G5-H5</f>
        <v>1.17809625</v>
      </c>
      <c r="J5" s="16">
        <f t="shared" si="0"/>
        <v>103.75450011140518</v>
      </c>
      <c r="K5" s="17">
        <f aca="true" t="shared" si="5" ref="K5:K20">J5*0.3048</f>
        <v>31.6243716339563</v>
      </c>
      <c r="L5" s="24" t="s">
        <v>34</v>
      </c>
      <c r="M5" s="8">
        <v>2.2</v>
      </c>
      <c r="N5" s="25" t="s">
        <v>38</v>
      </c>
      <c r="O5" s="25"/>
      <c r="P5" s="25"/>
    </row>
    <row r="6" spans="2:16" ht="12.75">
      <c r="B6" s="22">
        <v>18</v>
      </c>
      <c r="C6" s="15" t="s">
        <v>10</v>
      </c>
      <c r="D6" s="15">
        <v>18</v>
      </c>
      <c r="E6" s="15">
        <f t="shared" si="1"/>
        <v>3.6</v>
      </c>
      <c r="F6" s="15">
        <f t="shared" si="2"/>
        <v>25.2</v>
      </c>
      <c r="G6" s="16">
        <f t="shared" si="3"/>
        <v>1.767144375</v>
      </c>
      <c r="H6" s="16">
        <f t="shared" si="3"/>
        <v>0.070685775</v>
      </c>
      <c r="I6" s="16">
        <f t="shared" si="4"/>
        <v>1.6964586</v>
      </c>
      <c r="J6" s="16">
        <f t="shared" si="0"/>
        <v>86.46208342617098</v>
      </c>
      <c r="K6" s="17">
        <f t="shared" si="5"/>
        <v>26.353643028296915</v>
      </c>
      <c r="M6" s="3"/>
      <c r="N6" s="25"/>
      <c r="O6" s="25"/>
      <c r="P6" s="25"/>
    </row>
    <row r="7" spans="2:14" ht="12.75">
      <c r="B7" s="22">
        <v>24</v>
      </c>
      <c r="C7" s="15" t="s">
        <v>12</v>
      </c>
      <c r="D7" s="15">
        <v>24</v>
      </c>
      <c r="E7" s="15">
        <f t="shared" si="1"/>
        <v>4.800000000000001</v>
      </c>
      <c r="F7" s="15">
        <f t="shared" si="2"/>
        <v>33.599999999999994</v>
      </c>
      <c r="G7" s="16">
        <f t="shared" si="3"/>
        <v>3.14159</v>
      </c>
      <c r="H7" s="16">
        <f t="shared" si="3"/>
        <v>0.12566360000000004</v>
      </c>
      <c r="I7" s="16">
        <f t="shared" si="4"/>
        <v>3.0159263999999997</v>
      </c>
      <c r="J7" s="16">
        <f t="shared" si="0"/>
        <v>64.84656256962825</v>
      </c>
      <c r="K7" s="17">
        <f t="shared" si="5"/>
        <v>19.76523227122269</v>
      </c>
      <c r="M7" s="3">
        <f>M9/16</f>
        <v>33.0625</v>
      </c>
      <c r="N7" t="s">
        <v>11</v>
      </c>
    </row>
    <row r="8" spans="2:14" ht="13.5" thickBot="1">
      <c r="B8" s="22">
        <v>30</v>
      </c>
      <c r="C8" s="15" t="s">
        <v>12</v>
      </c>
      <c r="D8" s="15">
        <v>30</v>
      </c>
      <c r="E8" s="15">
        <f t="shared" si="1"/>
        <v>6</v>
      </c>
      <c r="F8" s="15">
        <f t="shared" si="2"/>
        <v>42</v>
      </c>
      <c r="G8" s="16">
        <f t="shared" si="3"/>
        <v>4.908734375</v>
      </c>
      <c r="H8" s="16">
        <f t="shared" si="3"/>
        <v>0.196349375</v>
      </c>
      <c r="I8" s="16">
        <f t="shared" si="4"/>
        <v>4.712385</v>
      </c>
      <c r="J8" s="16">
        <f t="shared" si="0"/>
        <v>51.87725005570259</v>
      </c>
      <c r="K8" s="17">
        <f t="shared" si="5"/>
        <v>15.81218581697815</v>
      </c>
      <c r="M8" s="4">
        <f>M9/35.274</f>
        <v>14.996881555820151</v>
      </c>
      <c r="N8" t="s">
        <v>13</v>
      </c>
    </row>
    <row r="9" spans="2:14" ht="13.5" thickBot="1">
      <c r="B9" s="22">
        <v>36</v>
      </c>
      <c r="C9" s="15" t="s">
        <v>15</v>
      </c>
      <c r="D9" s="15">
        <v>36</v>
      </c>
      <c r="E9" s="15">
        <f t="shared" si="1"/>
        <v>7.2</v>
      </c>
      <c r="F9" s="15">
        <f t="shared" si="2"/>
        <v>50.4</v>
      </c>
      <c r="G9" s="16">
        <f t="shared" si="3"/>
        <v>7.0685775</v>
      </c>
      <c r="H9" s="16">
        <f t="shared" si="3"/>
        <v>0.2827431</v>
      </c>
      <c r="I9" s="16">
        <f t="shared" si="4"/>
        <v>6.7858344</v>
      </c>
      <c r="J9" s="16">
        <f t="shared" si="0"/>
        <v>43.23104171308549</v>
      </c>
      <c r="K9" s="17">
        <f t="shared" si="5"/>
        <v>13.176821514148457</v>
      </c>
      <c r="L9" s="24" t="s">
        <v>35</v>
      </c>
      <c r="M9" s="6">
        <v>529</v>
      </c>
      <c r="N9" s="7" t="s">
        <v>14</v>
      </c>
    </row>
    <row r="10" spans="2:11" ht="12.75">
      <c r="B10" s="22">
        <v>42</v>
      </c>
      <c r="C10" s="15" t="s">
        <v>16</v>
      </c>
      <c r="D10" s="15">
        <v>42</v>
      </c>
      <c r="E10" s="15">
        <f t="shared" si="1"/>
        <v>8.4</v>
      </c>
      <c r="F10" s="15">
        <f t="shared" si="2"/>
        <v>58.8</v>
      </c>
      <c r="G10" s="16">
        <f t="shared" si="3"/>
        <v>9.621119375</v>
      </c>
      <c r="H10" s="16">
        <f t="shared" si="3"/>
        <v>0.38484477500000003</v>
      </c>
      <c r="I10" s="16">
        <f t="shared" si="4"/>
        <v>9.2362746</v>
      </c>
      <c r="J10" s="16">
        <f t="shared" si="0"/>
        <v>37.055178611216135</v>
      </c>
      <c r="K10" s="17">
        <f t="shared" si="5"/>
        <v>11.294418440698678</v>
      </c>
    </row>
    <row r="11" spans="2:11" ht="12.75">
      <c r="B11" s="22">
        <v>48</v>
      </c>
      <c r="C11" s="15" t="s">
        <v>17</v>
      </c>
      <c r="D11" s="15">
        <v>48</v>
      </c>
      <c r="E11" s="15">
        <f t="shared" si="1"/>
        <v>9.600000000000001</v>
      </c>
      <c r="F11" s="15">
        <f t="shared" si="2"/>
        <v>67.19999999999999</v>
      </c>
      <c r="G11" s="16">
        <f t="shared" si="3"/>
        <v>12.56636</v>
      </c>
      <c r="H11" s="16">
        <f t="shared" si="3"/>
        <v>0.5026544000000002</v>
      </c>
      <c r="I11" s="16">
        <f t="shared" si="4"/>
        <v>12.063705599999999</v>
      </c>
      <c r="J11" s="16">
        <f t="shared" si="0"/>
        <v>32.423281284814124</v>
      </c>
      <c r="K11" s="17">
        <f t="shared" si="5"/>
        <v>9.882616135611345</v>
      </c>
    </row>
    <row r="12" spans="2:11" ht="12.75">
      <c r="B12" s="22">
        <v>54</v>
      </c>
      <c r="C12" s="15" t="s">
        <v>18</v>
      </c>
      <c r="D12" s="15">
        <v>54</v>
      </c>
      <c r="E12" s="15">
        <f t="shared" si="1"/>
        <v>10.8</v>
      </c>
      <c r="F12" s="15">
        <f t="shared" si="2"/>
        <v>75.6</v>
      </c>
      <c r="G12" s="16">
        <f t="shared" si="3"/>
        <v>15.904299375</v>
      </c>
      <c r="H12" s="16">
        <f t="shared" si="3"/>
        <v>0.6361719750000001</v>
      </c>
      <c r="I12" s="16">
        <f t="shared" si="4"/>
        <v>15.268127400000001</v>
      </c>
      <c r="J12" s="16">
        <f t="shared" si="0"/>
        <v>28.82069447539033</v>
      </c>
      <c r="K12" s="17">
        <f t="shared" si="5"/>
        <v>8.784547676098972</v>
      </c>
    </row>
    <row r="13" spans="2:13" ht="12.75">
      <c r="B13" s="22">
        <v>60</v>
      </c>
      <c r="C13" s="15" t="s">
        <v>19</v>
      </c>
      <c r="D13" s="15">
        <v>60</v>
      </c>
      <c r="E13" s="15">
        <f t="shared" si="1"/>
        <v>12</v>
      </c>
      <c r="F13" s="15">
        <f t="shared" si="2"/>
        <v>84</v>
      </c>
      <c r="G13" s="16">
        <f t="shared" si="3"/>
        <v>19.6349375</v>
      </c>
      <c r="H13" s="16">
        <f t="shared" si="3"/>
        <v>0.7853975</v>
      </c>
      <c r="I13" s="16">
        <f t="shared" si="4"/>
        <v>18.84954</v>
      </c>
      <c r="J13" s="16">
        <f t="shared" si="0"/>
        <v>25.938625027851295</v>
      </c>
      <c r="K13" s="17">
        <f t="shared" si="5"/>
        <v>7.906092908489075</v>
      </c>
      <c r="M13" s="7" t="s">
        <v>36</v>
      </c>
    </row>
    <row r="14" spans="2:14" ht="13.5" thickBot="1">
      <c r="B14" s="22">
        <v>72</v>
      </c>
      <c r="C14" s="15" t="s">
        <v>20</v>
      </c>
      <c r="D14" s="15">
        <v>72</v>
      </c>
      <c r="E14" s="15">
        <f t="shared" si="1"/>
        <v>14.4</v>
      </c>
      <c r="F14" s="15">
        <f t="shared" si="2"/>
        <v>100.8</v>
      </c>
      <c r="G14" s="16">
        <f t="shared" si="3"/>
        <v>28.27431</v>
      </c>
      <c r="H14" s="16">
        <f t="shared" si="3"/>
        <v>1.1309724</v>
      </c>
      <c r="I14" s="16">
        <f t="shared" si="4"/>
        <v>27.1433376</v>
      </c>
      <c r="J14" s="16">
        <f t="shared" si="0"/>
        <v>21.615520856542744</v>
      </c>
      <c r="K14" s="17">
        <f t="shared" si="5"/>
        <v>6.588410757074229</v>
      </c>
      <c r="M14" s="7" t="s">
        <v>22</v>
      </c>
      <c r="N14" s="7" t="s">
        <v>37</v>
      </c>
    </row>
    <row r="15" spans="2:14" ht="13.5" thickBot="1">
      <c r="B15" s="22">
        <v>83</v>
      </c>
      <c r="C15" s="15" t="s">
        <v>21</v>
      </c>
      <c r="D15" s="15">
        <v>84</v>
      </c>
      <c r="E15" s="15">
        <f t="shared" si="1"/>
        <v>16.8</v>
      </c>
      <c r="F15" s="15">
        <f t="shared" si="2"/>
        <v>117.6</v>
      </c>
      <c r="G15" s="16">
        <f t="shared" si="3"/>
        <v>38.4844775</v>
      </c>
      <c r="H15" s="16">
        <f t="shared" si="3"/>
        <v>1.5393791000000001</v>
      </c>
      <c r="I15" s="16">
        <f t="shared" si="4"/>
        <v>36.9450984</v>
      </c>
      <c r="J15" s="16">
        <f t="shared" si="0"/>
        <v>18.527589305608068</v>
      </c>
      <c r="K15" s="17">
        <f t="shared" si="5"/>
        <v>5.647209220349339</v>
      </c>
      <c r="M15" s="8">
        <v>26</v>
      </c>
      <c r="N15" s="3">
        <f>M15*16</f>
        <v>416</v>
      </c>
    </row>
    <row r="16" spans="2:11" ht="12.75">
      <c r="B16" s="22">
        <v>96</v>
      </c>
      <c r="C16" s="15" t="s">
        <v>23</v>
      </c>
      <c r="D16" s="15">
        <v>96</v>
      </c>
      <c r="E16" s="15">
        <f t="shared" si="1"/>
        <v>19.200000000000003</v>
      </c>
      <c r="F16" s="15">
        <f t="shared" si="2"/>
        <v>134.39999999999998</v>
      </c>
      <c r="G16" s="16">
        <f t="shared" si="3"/>
        <v>50.26544</v>
      </c>
      <c r="H16" s="16">
        <f t="shared" si="3"/>
        <v>2.0106176000000007</v>
      </c>
      <c r="I16" s="16">
        <f t="shared" si="4"/>
        <v>48.254822399999995</v>
      </c>
      <c r="J16" s="16">
        <f t="shared" si="0"/>
        <v>16.211640642407062</v>
      </c>
      <c r="K16" s="17">
        <f t="shared" si="5"/>
        <v>4.941308067805672</v>
      </c>
    </row>
    <row r="17" spans="2:14" ht="13.5" thickBot="1">
      <c r="B17" s="22">
        <v>120</v>
      </c>
      <c r="C17" s="15" t="s">
        <v>24</v>
      </c>
      <c r="D17" s="15">
        <v>120</v>
      </c>
      <c r="E17" s="15">
        <f t="shared" si="1"/>
        <v>24</v>
      </c>
      <c r="F17" s="15">
        <f t="shared" si="2"/>
        <v>168</v>
      </c>
      <c r="G17" s="16">
        <f t="shared" si="3"/>
        <v>78.53975</v>
      </c>
      <c r="H17" s="16">
        <f t="shared" si="3"/>
        <v>3.14159</v>
      </c>
      <c r="I17" s="16">
        <f t="shared" si="4"/>
        <v>75.39816</v>
      </c>
      <c r="J17" s="16">
        <f t="shared" si="0"/>
        <v>12.969312513925647</v>
      </c>
      <c r="K17" s="17">
        <f t="shared" si="5"/>
        <v>3.9530464542445376</v>
      </c>
      <c r="M17" s="7" t="s">
        <v>26</v>
      </c>
      <c r="N17" s="7" t="s">
        <v>37</v>
      </c>
    </row>
    <row r="18" spans="2:14" ht="13.5" thickBot="1">
      <c r="B18" s="22">
        <v>144</v>
      </c>
      <c r="C18" s="15" t="s">
        <v>25</v>
      </c>
      <c r="D18" s="15">
        <v>144</v>
      </c>
      <c r="E18" s="15">
        <f t="shared" si="1"/>
        <v>28.8</v>
      </c>
      <c r="F18" s="15">
        <f t="shared" si="2"/>
        <v>201.6</v>
      </c>
      <c r="G18" s="16">
        <f t="shared" si="3"/>
        <v>113.09724</v>
      </c>
      <c r="H18" s="16">
        <f t="shared" si="3"/>
        <v>4.5238896</v>
      </c>
      <c r="I18" s="16">
        <f t="shared" si="4"/>
        <v>108.5733504</v>
      </c>
      <c r="J18" s="16">
        <f t="shared" si="0"/>
        <v>10.807760428271372</v>
      </c>
      <c r="K18" s="17">
        <f t="shared" si="5"/>
        <v>3.2942053785371144</v>
      </c>
      <c r="M18" s="8">
        <v>15</v>
      </c>
      <c r="N18" s="3">
        <f>M18*35.274</f>
        <v>529.11</v>
      </c>
    </row>
    <row r="19" spans="2:11" ht="12.75">
      <c r="B19" s="22">
        <v>168</v>
      </c>
      <c r="C19" s="15" t="s">
        <v>27</v>
      </c>
      <c r="D19" s="15">
        <v>168</v>
      </c>
      <c r="E19" s="15">
        <f t="shared" si="1"/>
        <v>33.6</v>
      </c>
      <c r="F19" s="15">
        <f t="shared" si="2"/>
        <v>235.2</v>
      </c>
      <c r="G19" s="16">
        <f t="shared" si="3"/>
        <v>153.93791</v>
      </c>
      <c r="H19" s="16">
        <f t="shared" si="3"/>
        <v>6.1575164000000004</v>
      </c>
      <c r="I19" s="16">
        <f t="shared" si="4"/>
        <v>147.7803936</v>
      </c>
      <c r="J19" s="16">
        <f t="shared" si="0"/>
        <v>9.263794652804034</v>
      </c>
      <c r="K19" s="17">
        <f t="shared" si="5"/>
        <v>2.8236046101746695</v>
      </c>
    </row>
    <row r="20" spans="2:11" ht="13.5" thickBot="1">
      <c r="B20" s="23">
        <v>192</v>
      </c>
      <c r="C20" s="18" t="s">
        <v>28</v>
      </c>
      <c r="D20" s="18">
        <v>192</v>
      </c>
      <c r="E20" s="18">
        <f t="shared" si="1"/>
        <v>38.400000000000006</v>
      </c>
      <c r="F20" s="18">
        <f t="shared" si="2"/>
        <v>268.79999999999995</v>
      </c>
      <c r="G20" s="19">
        <f t="shared" si="3"/>
        <v>201.06176</v>
      </c>
      <c r="H20" s="19">
        <f t="shared" si="3"/>
        <v>8.042470400000003</v>
      </c>
      <c r="I20" s="19">
        <f t="shared" si="4"/>
        <v>193.01928959999998</v>
      </c>
      <c r="J20" s="19">
        <f t="shared" si="0"/>
        <v>8.105820321203531</v>
      </c>
      <c r="K20" s="20">
        <f t="shared" si="5"/>
        <v>2.470654033902836</v>
      </c>
    </row>
  </sheetData>
  <mergeCells count="2">
    <mergeCell ref="N5:P6"/>
    <mergeCell ref="A2:G2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Engelgau</dc:creator>
  <cp:keywords/>
  <dc:description/>
  <cp:lastModifiedBy>Eugene Engelgau</cp:lastModifiedBy>
  <dcterms:created xsi:type="dcterms:W3CDTF">2010-11-03T13:54:17Z</dcterms:created>
  <dcterms:modified xsi:type="dcterms:W3CDTF">2011-08-27T15:20:06Z</dcterms:modified>
  <cp:category/>
  <cp:version/>
  <cp:contentType/>
  <cp:contentStatus/>
</cp:coreProperties>
</file>